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CONTRACT 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<sst xmlns="http://schemas.openxmlformats.org/spreadsheetml/2006/main" count="24" uniqueCount="17">
  <si>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LUNA</t>
  </si>
  <si>
    <t>FURNIZORUL</t>
  </si>
  <si>
    <t>TOTAL</t>
  </si>
  <si>
    <t>CONTRACTAT</t>
  </si>
  <si>
    <t>S.C.ANCA MED SRL</t>
  </si>
  <si>
    <t>ASOCIATIA CREDINTA SI DRAGOSTE</t>
  </si>
  <si>
    <t>S.C.GRINEI MEDICAL SRL</t>
  </si>
  <si>
    <t>S.C.MEDICAL LIVING SRL</t>
  </si>
  <si>
    <t>S.C.PROMED SRL</t>
  </si>
  <si>
    <t>S.C.DISPO MED SRL-D</t>
  </si>
  <si>
    <t>SITUATIE INGRIJIRI LA DOMICILIU VALORI CONTRACTATE PENTRU AN 2020</t>
  </si>
  <si>
    <t>TRIM.I 2020</t>
  </si>
  <si>
    <t>TRIM.II 2020</t>
  </si>
  <si>
    <t>TRIM.III 2020</t>
  </si>
  <si>
    <t>nov 2020</t>
  </si>
  <si>
    <t>TOTAL TRIM IV 2020</t>
  </si>
  <si>
    <t>TOTAL AN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</si>
</sst>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8]d\ mmmm\ yyyy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wrapText="1"/>
    </xf>
    <xf numFmtId="1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4.00390625" style="0" customWidth="1"/>
    <col min="2" max="2" width="14.421875" style="0" customWidth="1"/>
    <col min="3" max="3" width="16.00390625" style="0" customWidth="1"/>
    <col min="4" max="4" width="14.57421875" style="0" customWidth="1"/>
    <col min="5" max="5" width="13.8515625" style="0" customWidth="1"/>
    <col min="6" max="6" width="14.28125" style="0" customWidth="1"/>
    <col min="7" max="7" width="14.421875" style="0" customWidth="1"/>
    <col min="8" max="8" width="13.8515625" style="0" customWidth="1"/>
    <col min="9" max="14" width="8.421875" style="0" customWidth="1"/>
    <col min="15" max="15" width="10.57421875" style="0" customWidth="1"/>
  </cols>
  <sheetData>
    <row r="1" ht="12" customHeight="1">
      <c r="A1" s="15">
        <v>44195</v>
      </c>
    </row>
    <row r="3" spans="1:4" ht="12.75">
      <c r="A3" s="19" t="s">
        <v>10</v>
      </c>
      <c r="D3" s="15"/>
    </row>
    <row r="4" spans="1:4" ht="12.75">
      <c r="A4" s="19"/>
      <c r="D4" s="15"/>
    </row>
    <row r="5" ht="12.75">
      <c r="A5" s="12"/>
    </row>
    <row r="6" spans="1:8" ht="12.75">
      <c r="A6" s="23" t="s">
        <v>0</v>
      </c>
      <c r="B6" s="25" t="s">
        <v>1</v>
      </c>
      <c r="C6" s="26"/>
      <c r="D6" s="26"/>
      <c r="E6" s="26"/>
      <c r="F6" s="26"/>
      <c r="G6" s="26"/>
      <c r="H6" s="14" t="s">
        <v>2</v>
      </c>
    </row>
    <row r="7" spans="1:8" ht="40.5" customHeight="1">
      <c r="A7" s="24"/>
      <c r="B7" s="2" t="s">
        <v>4</v>
      </c>
      <c r="C7" s="2" t="s">
        <v>5</v>
      </c>
      <c r="D7" s="2" t="s">
        <v>9</v>
      </c>
      <c r="E7" s="2" t="s">
        <v>6</v>
      </c>
      <c r="F7" s="21" t="s">
        <v>7</v>
      </c>
      <c r="G7" s="21" t="s">
        <v>8</v>
      </c>
      <c r="H7" s="14" t="s">
        <v>2</v>
      </c>
    </row>
    <row r="8" spans="1:8" ht="25.5">
      <c r="A8" s="3"/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</row>
    <row r="9" spans="1:8" ht="12.75">
      <c r="A9" s="7">
        <v>43831</v>
      </c>
      <c r="B9" s="22">
        <f>11432.48+137.12-3014.6</f>
        <v>8555</v>
      </c>
      <c r="C9" s="22">
        <f>33535.85+402.23-7338.08</f>
        <v>26600</v>
      </c>
      <c r="D9" s="22">
        <f>22521.5+270.12+1107.13</f>
        <v>23898.75</v>
      </c>
      <c r="E9" s="22">
        <f>12076.74-1258.44+509.2</f>
        <v>11327.5</v>
      </c>
      <c r="F9" s="22">
        <f>20733.77+248.68+1047.55</f>
        <v>22030</v>
      </c>
      <c r="G9" s="22">
        <f>16699.66+200.29-19.95</f>
        <v>16880</v>
      </c>
      <c r="H9" s="18">
        <f>B9+C9+D9+E9+F9+G9</f>
        <v>109291.25</v>
      </c>
    </row>
    <row r="10" spans="1:8" ht="12.75">
      <c r="A10" s="7">
        <v>43862</v>
      </c>
      <c r="B10" s="16">
        <f>11853.95+3014.6-1853.55</f>
        <v>13015.000000000002</v>
      </c>
      <c r="C10" s="16">
        <f>34772.19+7338.08-14975.27</f>
        <v>27135.000000000004</v>
      </c>
      <c r="D10" s="16">
        <f>20476.22-1107.13+909.66</f>
        <v>20278.75</v>
      </c>
      <c r="E10" s="16">
        <f>11084.19-509.2+502.51</f>
        <v>11077.5</v>
      </c>
      <c r="F10" s="16">
        <f>21498.15-1047.55-80.6</f>
        <v>20370.000000000004</v>
      </c>
      <c r="G10" s="16">
        <f>17315.3+19.95+848.5</f>
        <v>18183.75</v>
      </c>
      <c r="H10" s="18">
        <f aca="true" t="shared" si="0" ref="H10:H23">B10+C10+D10+E10+F10+G10</f>
        <v>110060</v>
      </c>
    </row>
    <row r="11" spans="1:8" ht="12.75">
      <c r="A11" s="7">
        <v>43891</v>
      </c>
      <c r="B11" s="16">
        <f>12182.86+1853.55+648.59</f>
        <v>14685</v>
      </c>
      <c r="C11" s="16">
        <f>35736.99+14975.27-15427.26</f>
        <v>35284.99999999999</v>
      </c>
      <c r="D11" s="16">
        <f>17927.6-909.66+813.31</f>
        <v>17831.25</v>
      </c>
      <c r="E11" s="16">
        <f>11262.15-502.51+530.36</f>
        <v>11290</v>
      </c>
      <c r="F11" s="16">
        <f>22094.65+80.6+1104.75</f>
        <v>23280</v>
      </c>
      <c r="G11" s="16">
        <f>17795.75-848.5-4021</f>
        <v>12926.25</v>
      </c>
      <c r="H11" s="18">
        <f t="shared" si="0"/>
        <v>115297.5</v>
      </c>
    </row>
    <row r="12" spans="1:8" ht="12.75">
      <c r="A12" s="8" t="s">
        <v>11</v>
      </c>
      <c r="B12" s="17">
        <f aca="true" t="shared" si="1" ref="B12:G12">B9+B10+B11</f>
        <v>36255</v>
      </c>
      <c r="C12" s="17">
        <f t="shared" si="1"/>
        <v>89020</v>
      </c>
      <c r="D12" s="17">
        <f t="shared" si="1"/>
        <v>62008.75</v>
      </c>
      <c r="E12" s="17">
        <f t="shared" si="1"/>
        <v>33695</v>
      </c>
      <c r="F12" s="17">
        <f t="shared" si="1"/>
        <v>65680</v>
      </c>
      <c r="G12" s="17">
        <f t="shared" si="1"/>
        <v>47990</v>
      </c>
      <c r="H12" s="18">
        <f t="shared" si="0"/>
        <v>334648.75</v>
      </c>
    </row>
    <row r="13" spans="1:8" ht="12.75">
      <c r="A13" s="7">
        <v>43922</v>
      </c>
      <c r="B13" s="22">
        <f>12645.16-648.59+696.73-4373.3</f>
        <v>8320</v>
      </c>
      <c r="C13" s="11">
        <f>35579.37-2100.39-1474.41+15427.26-27021.83</f>
        <v>20410</v>
      </c>
      <c r="D13" s="11">
        <f>17848.53-813.31+1048.27+316.51</f>
        <v>18399.999999999996</v>
      </c>
      <c r="E13" s="11">
        <f>11212.48-530.36+617.79-2149.91</f>
        <v>9150</v>
      </c>
      <c r="F13" s="11">
        <f>21997.2-1104.75+1212.01+1055.54</f>
        <v>23160</v>
      </c>
      <c r="G13" s="5">
        <f>17717.26+4021-20913.26</f>
        <v>825</v>
      </c>
      <c r="H13" s="18">
        <f t="shared" si="0"/>
        <v>80265</v>
      </c>
    </row>
    <row r="14" spans="1:8" ht="12.75">
      <c r="A14" s="7">
        <v>43952</v>
      </c>
      <c r="B14" s="22">
        <f>13175.3+4373.3-2528.6</f>
        <v>15019.999999999998</v>
      </c>
      <c r="C14" s="11">
        <f>30939.65+27021.83-29321.48</f>
        <v>28640.000000000004</v>
      </c>
      <c r="D14" s="10">
        <f>19823.07-316.51-367.81</f>
        <v>19138.75</v>
      </c>
      <c r="E14" s="10">
        <f>11682.55+2149.91-405.27-5582.19</f>
        <v>7844.999999999999</v>
      </c>
      <c r="F14" s="10">
        <f>22919.4-1055.54+1051.14</f>
        <v>22915</v>
      </c>
      <c r="G14" s="10">
        <f>18460.03+20913.26-38153.29</f>
        <v>1219.9999999999927</v>
      </c>
      <c r="H14" s="18">
        <f t="shared" si="0"/>
        <v>94778.75</v>
      </c>
    </row>
    <row r="15" spans="1:8" ht="12.75">
      <c r="A15" s="7">
        <v>43983</v>
      </c>
      <c r="B15" s="10">
        <f>6808.47+2528.6+52.93</f>
        <v>9390</v>
      </c>
      <c r="C15" s="10">
        <f>18281.01+29321.48+2805-21757.49</f>
        <v>28649.999999999996</v>
      </c>
      <c r="D15" s="10">
        <f>10668.39+367.81+1635.15+3564.71+781.44</f>
        <v>17017.499999999996</v>
      </c>
      <c r="E15" s="10">
        <f>6325.98+5582.19+963.85-592.02</f>
        <v>12279.999999999998</v>
      </c>
      <c r="F15" s="10">
        <f>12330.3+1890.55-1051.14+7875.29</f>
        <v>21045</v>
      </c>
      <c r="G15" s="10">
        <f>9911.12+38153.29+1522.71-33719.62</f>
        <v>15867.5</v>
      </c>
      <c r="H15" s="18">
        <f t="shared" si="0"/>
        <v>104250</v>
      </c>
    </row>
    <row r="16" spans="1:8" ht="12.75">
      <c r="A16" s="8" t="s">
        <v>12</v>
      </c>
      <c r="B16" s="17">
        <f aca="true" t="shared" si="2" ref="B16:G16">SUM(B13:B15)</f>
        <v>32730</v>
      </c>
      <c r="C16" s="17">
        <f t="shared" si="2"/>
        <v>77700</v>
      </c>
      <c r="D16" s="17">
        <f t="shared" si="2"/>
        <v>54556.25</v>
      </c>
      <c r="E16" s="17">
        <f t="shared" si="2"/>
        <v>29275</v>
      </c>
      <c r="F16" s="17">
        <f t="shared" si="2"/>
        <v>67120</v>
      </c>
      <c r="G16" s="17">
        <f t="shared" si="2"/>
        <v>17912.499999999993</v>
      </c>
      <c r="H16" s="18">
        <f>B16+C16+D16+E16+F16+G16</f>
        <v>279293.75</v>
      </c>
    </row>
    <row r="17" spans="1:8" ht="12.75">
      <c r="A17" s="7">
        <v>44013</v>
      </c>
      <c r="B17" s="11">
        <f>12382.5-4400-52.93+350.43</f>
        <v>8280</v>
      </c>
      <c r="C17" s="11">
        <f>33247.5+21757.49-22658.74</f>
        <v>32346.250000000004</v>
      </c>
      <c r="D17" s="11">
        <f>19402.5-781.44+858.94</f>
        <v>19480</v>
      </c>
      <c r="E17" s="11">
        <f>11505+592.02-4387.02</f>
        <v>7710</v>
      </c>
      <c r="F17" s="11">
        <f>22425-800</f>
        <v>21625</v>
      </c>
      <c r="G17" s="11">
        <f>18037.5+33719.62-30847.12</f>
        <v>20910.000000000004</v>
      </c>
      <c r="H17" s="18">
        <f t="shared" si="0"/>
        <v>110351.25</v>
      </c>
    </row>
    <row r="18" spans="1:8" ht="12.75">
      <c r="A18" s="7">
        <v>44044</v>
      </c>
      <c r="B18" s="11">
        <f>12382.5-4417.26-350.43+345.19</f>
        <v>7959.999999999999</v>
      </c>
      <c r="C18" s="11">
        <f>33247.5+22658.74-26417.49</f>
        <v>29488.750000000004</v>
      </c>
      <c r="D18" s="11">
        <f>19402.5-858.94+3051.44</f>
        <v>21595</v>
      </c>
      <c r="E18" s="11">
        <f>11505+4387.02-7367.02</f>
        <v>8525</v>
      </c>
      <c r="F18" s="11">
        <f>22425+800-750</f>
        <v>22475</v>
      </c>
      <c r="G18" s="11">
        <f>18037.5+30847.12-32289.62</f>
        <v>16594.999999999996</v>
      </c>
      <c r="H18" s="18">
        <f t="shared" si="0"/>
        <v>106638.75</v>
      </c>
    </row>
    <row r="19" spans="1:8" ht="12.75">
      <c r="A19" s="7">
        <v>44075</v>
      </c>
      <c r="B19" s="11">
        <f>12382.5+1226-3758.5</f>
        <v>9850</v>
      </c>
      <c r="C19" s="11">
        <f>33247.5+26417.49-25784.99</f>
        <v>33880</v>
      </c>
      <c r="D19" s="11">
        <f>19402.5+5144-6341.5</f>
        <v>18205</v>
      </c>
      <c r="E19" s="11">
        <f>11505+7367.02-9717.02</f>
        <v>9155</v>
      </c>
      <c r="F19" s="11">
        <f>22425+750+345</f>
        <v>23520</v>
      </c>
      <c r="G19" s="11">
        <f>18037.5+32289.62-35849.62</f>
        <v>14477.499999999993</v>
      </c>
      <c r="H19" s="18">
        <f t="shared" si="0"/>
        <v>109087.5</v>
      </c>
    </row>
    <row r="20" spans="1:8" ht="12.75">
      <c r="A20" s="8" t="s">
        <v>13</v>
      </c>
      <c r="B20" s="18">
        <f aca="true" t="shared" si="3" ref="B20:G20">B17+B18+B19</f>
        <v>26090</v>
      </c>
      <c r="C20" s="18">
        <f t="shared" si="3"/>
        <v>95715</v>
      </c>
      <c r="D20" s="18">
        <f t="shared" si="3"/>
        <v>59280</v>
      </c>
      <c r="E20" s="18">
        <f t="shared" si="3"/>
        <v>25390</v>
      </c>
      <c r="F20" s="18">
        <f t="shared" si="3"/>
        <v>67620</v>
      </c>
      <c r="G20" s="18">
        <f t="shared" si="3"/>
        <v>51982.49999999999</v>
      </c>
      <c r="H20" s="18">
        <f t="shared" si="0"/>
        <v>326077.5</v>
      </c>
    </row>
    <row r="21" spans="1:8" ht="12.75">
      <c r="A21" s="7">
        <v>44105</v>
      </c>
      <c r="B21" s="11">
        <f>14815+1950+2415</f>
        <v>19180</v>
      </c>
      <c r="C21" s="11">
        <f>39781+5400-3611</f>
        <v>41570</v>
      </c>
      <c r="D21" s="11">
        <f>23215+3500+502.5</f>
        <v>27217.5</v>
      </c>
      <c r="E21" s="11">
        <f>13775+1800-2840</f>
        <v>12735</v>
      </c>
      <c r="F21" s="11">
        <f>26832-345+4000-4627</f>
        <v>25860</v>
      </c>
      <c r="G21" s="11">
        <f>21582+2500-14090.75</f>
        <v>9991.25</v>
      </c>
      <c r="H21" s="18">
        <f t="shared" si="0"/>
        <v>136553.75</v>
      </c>
    </row>
    <row r="22" spans="1:8" ht="12.75">
      <c r="A22" s="9" t="s">
        <v>14</v>
      </c>
      <c r="B22" s="11">
        <f>11835+1491.02+2900+9062.39-7.5-6040.91</f>
        <v>19240</v>
      </c>
      <c r="C22" s="11">
        <f>31890+4565.85+8200-7870.85</f>
        <v>36785</v>
      </c>
      <c r="D22" s="11">
        <f>18550+2661.62+5200+16106.36-20247.98</f>
        <v>22269.999999999996</v>
      </c>
      <c r="E22" s="11">
        <f>10965+1568.92+2700-7438.92</f>
        <v>7795</v>
      </c>
      <c r="F22" s="11">
        <f>21430+3077.36+6000-2727.36</f>
        <v>27780</v>
      </c>
      <c r="G22" s="11">
        <f>17330+2478.6+3700-9598.6</f>
        <v>13909.999999999998</v>
      </c>
      <c r="H22" s="18">
        <f t="shared" si="0"/>
        <v>127780</v>
      </c>
    </row>
    <row r="23" spans="1:8" ht="12.75">
      <c r="A23" s="7">
        <v>44166</v>
      </c>
      <c r="B23" s="11">
        <f>9688.55+4906.56+5977.2</f>
        <v>20572.31</v>
      </c>
      <c r="C23" s="11">
        <f>26362.02+13593.78+15258.78</f>
        <v>55214.58</v>
      </c>
      <c r="D23" s="11">
        <f>15307.18+8918.52+10089.2</f>
        <v>34314.9</v>
      </c>
      <c r="E23" s="11">
        <f>8616.44+4560.24+4875.52</f>
        <v>18052.2</v>
      </c>
      <c r="F23" s="11">
        <f>17753.6+10119.94+11375.47</f>
        <v>39249.01</v>
      </c>
      <c r="G23" s="11">
        <f>14352.21+6232.59+6348.45</f>
        <v>26933.25</v>
      </c>
      <c r="H23" s="18">
        <f t="shared" si="0"/>
        <v>194336.25</v>
      </c>
    </row>
    <row r="24" spans="1:8" ht="25.5">
      <c r="A24" s="14" t="s">
        <v>15</v>
      </c>
      <c r="B24" s="18">
        <f aca="true" t="shared" si="4" ref="B24:G24">B21+B22+B23</f>
        <v>58992.31</v>
      </c>
      <c r="C24" s="18">
        <f t="shared" si="4"/>
        <v>133569.58000000002</v>
      </c>
      <c r="D24" s="18">
        <f t="shared" si="4"/>
        <v>83802.4</v>
      </c>
      <c r="E24" s="18">
        <f t="shared" si="4"/>
        <v>38582.2</v>
      </c>
      <c r="F24" s="18">
        <f t="shared" si="4"/>
        <v>92889.01000000001</v>
      </c>
      <c r="G24" s="18">
        <f t="shared" si="4"/>
        <v>50834.5</v>
      </c>
      <c r="H24" s="18">
        <f>B24+C24+D24+E24+F24+G24</f>
        <v>458670.00000000006</v>
      </c>
    </row>
    <row r="25" spans="1:8" ht="37.5" customHeight="1">
      <c r="A25" s="13" t="s">
        <v>16</v>
      </c>
      <c r="B25" s="17">
        <f aca="true" t="shared" si="5" ref="B25:G25">B12+B16+B20+B24</f>
        <v>154067.31</v>
      </c>
      <c r="C25" s="17">
        <f t="shared" si="5"/>
        <v>396004.58</v>
      </c>
      <c r="D25" s="17">
        <f t="shared" si="5"/>
        <v>259647.4</v>
      </c>
      <c r="E25" s="17">
        <f t="shared" si="5"/>
        <v>126942.2</v>
      </c>
      <c r="F25" s="17">
        <f t="shared" si="5"/>
        <v>293309.01</v>
      </c>
      <c r="G25" s="17">
        <f t="shared" si="5"/>
        <v>168719.5</v>
      </c>
      <c r="H25" s="18">
        <f>B25+C25+D25+E25+F25+G25</f>
        <v>1398690</v>
      </c>
    </row>
    <row r="26" spans="1:8" ht="12.75">
      <c r="A26" s="6"/>
      <c r="B26" s="4"/>
      <c r="C26" s="4"/>
      <c r="D26" s="4"/>
      <c r="E26" s="4"/>
      <c r="F26" s="4"/>
      <c r="G26" s="4"/>
      <c r="H26" s="4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D28" s="1"/>
      <c r="E28" s="1"/>
      <c r="F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1:8" ht="12.75">
      <c r="A30" s="20"/>
      <c r="B30" s="1"/>
      <c r="D30" s="1"/>
      <c r="E30" s="1"/>
      <c r="F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2">
    <mergeCell ref="A6:A7"/>
    <mergeCell ref="B6:G6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2020-11-27T09:58:57Z</cp:lastPrinted>
  <dcterms:created xsi:type="dcterms:W3CDTF">2007-02-14T09:57:22Z</dcterms:created>
  <dcterms:modified xsi:type="dcterms:W3CDTF">2020-12-30T13:52:22Z</dcterms:modified>
  <cp:category/>
  <cp:version/>
  <cp:contentType/>
  <cp:contentStatus/>
</cp:coreProperties>
</file>